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<sst xmlns="http://schemas.openxmlformats.org/spreadsheetml/2006/main" count="84" uniqueCount="60">
  <si>
    <t xml:space="preserve">     PROGRESS TRACKER</t>
  </si>
  <si>
    <t>COMMUNITY</t>
  </si>
  <si>
    <t>Spokane City and County CoC</t>
  </si>
  <si>
    <t>Population Focus</t>
  </si>
  <si>
    <t>Chronic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</si>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</sst>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25" fillId="0" fontId="2" numFmtId="0" xfId="0" applyBorder="1" applyFont="1"/>
    <xf borderId="0" fillId="5" fontId="0" numFmtId="0" xfId="0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13807081"/>
        <c:axId val="316429781"/>
      </c:lineChart>
      <c:catAx>
        <c:axId val="113807081"/>
        <c:scaling>
          <c:orientation val="minMax"/>
        </c:scaling>
        <c:delete val="0"/>
        <c:axPos val="b"/>
        <c:crossAx val="316429781"/>
      </c:catAx>
      <c:valAx>
        <c:axId val="31642978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380708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44075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23">
        <f>Data!C2</f>
        <v>458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458.0</v>
      </c>
      <c r="E12" s="19"/>
      <c r="F12" s="17" t="s">
        <v>10</v>
      </c>
      <c r="G12" s="23">
        <f>Data!D2</f>
        <v>15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 t="s">
        <v>12</v>
      </c>
      <c r="E14" s="19"/>
      <c r="F14" s="17" t="s">
        <v>13</v>
      </c>
      <c r="G14" s="23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Spokane City and County CoCChronic</v>
      </c>
      <c r="B2" s="43">
        <f>vlookup(A2, 'Community Data Pull'!M:P, 2, FALSE)</f>
        <v>44075</v>
      </c>
      <c r="C2" s="42">
        <f>vlookup(A2, 'Community Data Pull'!M:P, 3, FALSE)</f>
        <v>458</v>
      </c>
      <c r="D2" s="42">
        <f>vlookup(A2, 'Community Data Pull'!M:P, 4, FALSE)</f>
        <v>15</v>
      </c>
      <c r="E2" s="42" t="str">
        <f>if(B2&lt;B9, "N/A", VLOOKUP(B2, B6:D19, 3, True))</f>
        <v>N/A</v>
      </c>
    </row>
    <row r="6">
      <c r="B6" s="44" t="s">
        <v>18</v>
      </c>
      <c r="C6" s="45" t="s">
        <v>19</v>
      </c>
      <c r="D6" s="46" t="s">
        <v>20</v>
      </c>
    </row>
    <row r="7">
      <c r="B7" s="47">
        <v>44136.0</v>
      </c>
      <c r="C7" s="27" t="str">
        <f>if(countifs('Community Data Pull'!M:M, A2, 'Community Data Pull'!C:C, "&gt;=1/1/2021", 'Community Data Pull'!C:C, "&lt;=1/31/2021", 'Community Data Pull'!J:J, "&lt;=396.5")=1, "Yes", "No")</f>
        <v>No</v>
      </c>
      <c r="D7" s="48">
        <f t="shared" ref="D7:D19" si="1">if(C7="Yes", if(C7=C6, D6+1, 1), 0)</f>
        <v>0</v>
      </c>
    </row>
    <row r="8">
      <c r="B8" s="47">
        <v>44166.0</v>
      </c>
      <c r="C8" s="27" t="str">
        <f>if(countifs('Community Data Pull'!M:M, A2, 'Community Data Pull'!C:C, "&gt;=1/1/2021", 'Community Data Pull'!C:C, "&lt;=1/31/2021", 'Community Data Pull'!J:J, "&lt;=396.5")=1, "Yes", "No")</f>
        <v>No</v>
      </c>
      <c r="D8" s="48">
        <f t="shared" si="1"/>
        <v>0</v>
      </c>
    </row>
    <row r="9">
      <c r="B9" s="47">
        <v>44197.0</v>
      </c>
      <c r="C9" s="49" t="str">
        <f>if(countifs('Community Data Pull'!M:M, A2, 'Community Data Pull'!C:C, "&gt;=1/1/2021", 'Community Data Pull'!C:C, "&lt;=1/31/2021", 'Community Data Pull'!J:J, "&lt;=396.5")=1, "Yes", "No")</f>
        <v>No</v>
      </c>
      <c r="D9" s="48">
        <f t="shared" si="1"/>
        <v>0</v>
      </c>
    </row>
    <row r="10">
      <c r="B10" s="47">
        <v>44228.0</v>
      </c>
      <c r="C10" s="50" t="str">
        <f>if(countifs('Community Data Pull'!M:M, A2, 'Community Data Pull'!C:C, "&gt;=2/1/2021", 'Community Data Pull'!C:C, "&lt;=2/28/2021", 'Community Data Pull'!J:J, "&lt;=396.5")=1, "Yes", "No")</f>
        <v>No</v>
      </c>
      <c r="D10" s="48">
        <f t="shared" si="1"/>
        <v>0</v>
      </c>
    </row>
    <row r="11">
      <c r="B11" s="47">
        <v>44256.0</v>
      </c>
      <c r="C11" s="50" t="str">
        <f>if(countifs('Community Data Pull'!M:M, A2, 'Community Data Pull'!C:C, "&gt;=3/1/2021", 'Community Data Pull'!C:C, "&lt;=3/31/2021", 'Community Data Pull'!J:J, "&lt;=396.5")=1, "Yes", "No")</f>
        <v>No</v>
      </c>
      <c r="D11" s="48">
        <f t="shared" si="1"/>
        <v>0</v>
      </c>
    </row>
    <row r="12">
      <c r="B12" s="47">
        <v>44287.0</v>
      </c>
      <c r="C12" s="49" t="str">
        <f>if(countifs('Community Data Pull'!M:M, A2, 'Community Data Pull'!C:C, "&gt;=4/1/2021", 'Community Data Pull'!C:C, "&lt;=4/30/2021", 'Community Data Pull'!J:J, "&lt;=396.5")=1, "Yes", "No")</f>
        <v>No</v>
      </c>
      <c r="D12" s="48">
        <f t="shared" si="1"/>
        <v>0</v>
      </c>
    </row>
    <row r="13">
      <c r="B13" s="47">
        <v>44317.0</v>
      </c>
      <c r="C13" s="50" t="str">
        <f>if(countifs('Community Data Pull'!M:M, A2, 'Community Data Pull'!C:C, "&gt;=5/1/2021", 'Community Data Pull'!C:C, "&lt;=5/31/2021", 'Community Data Pull'!J:J, "&lt;=396.5")=1, "Yes", "No")</f>
        <v>No</v>
      </c>
      <c r="D13" s="48">
        <f t="shared" si="1"/>
        <v>0</v>
      </c>
    </row>
    <row r="14">
      <c r="B14" s="47">
        <v>44348.0</v>
      </c>
      <c r="C14" s="50" t="str">
        <f>if(countifs('Community Data Pull'!M:M, A2, 'Community Data Pull'!C:C, "&gt;=6/1/2021", 'Community Data Pull'!C:C, "&lt;=6/30/2021", 'Community Data Pull'!J:J, "&lt;=396.5")=1, "Yes", "No")</f>
        <v>No</v>
      </c>
      <c r="D14" s="48">
        <f t="shared" si="1"/>
        <v>0</v>
      </c>
    </row>
    <row r="15">
      <c r="B15" s="47">
        <v>44378.0</v>
      </c>
      <c r="C15" s="50" t="str">
        <f>if(countifs('Community Data Pull'!M:M, A2, 'Community Data Pull'!C:C, "&gt;=7/1/2021", 'Community Data Pull'!C:C, "&lt;=7/31/2021", 'Community Data Pull'!J:J, "&lt;=396.5")=1, "Yes", "No")</f>
        <v>No</v>
      </c>
      <c r="D15" s="48">
        <f t="shared" si="1"/>
        <v>0</v>
      </c>
    </row>
    <row r="16">
      <c r="B16" s="47">
        <v>44409.0</v>
      </c>
      <c r="C16" s="50" t="str">
        <f>if(countifs('Community Data Pull'!M:M, A2, 'Community Data Pull'!C:C, "&gt;=8/1/2021", 'Community Data Pull'!C:C, "&lt;=8/31/2021", 'Community Data Pull'!J:J, "&lt;=396.5")=1, "Yes", "No")</f>
        <v>No</v>
      </c>
      <c r="D16" s="48">
        <f t="shared" si="1"/>
        <v>0</v>
      </c>
    </row>
    <row r="17">
      <c r="B17" s="47">
        <v>44440.0</v>
      </c>
      <c r="C17" s="50" t="str">
        <f>if(countifs('Community Data Pull'!M:M, A2, 'Community Data Pull'!C:C, "&gt;=9/1/2021", 'Community Data Pull'!C:C, "&lt;=9/30/2021", 'Community Data Pull'!J:J, "&lt;=396.5")=1, "Yes", "No")</f>
        <v>No</v>
      </c>
      <c r="D17" s="48">
        <f t="shared" si="1"/>
        <v>0</v>
      </c>
    </row>
    <row r="18">
      <c r="B18" s="47">
        <v>44470.0</v>
      </c>
      <c r="C18" s="50" t="str">
        <f>if(countifs('Community Data Pull'!M:M, A2, 'Community Data Pull'!C:C, "&gt;=10/1/2021", 'Community Data Pull'!C:C, "&lt;=10/31/2021", 'Community Data Pull'!J:J, "&lt;=396.5")=1, "Yes", "No")</f>
        <v>No</v>
      </c>
      <c r="D18" s="48">
        <f t="shared" si="1"/>
        <v>0</v>
      </c>
    </row>
    <row r="19">
      <c r="B19" s="51">
        <v>44501.0</v>
      </c>
      <c r="C19" s="52" t="str">
        <f>if(countifs('Community Data Pull'!M:M, A2, 'Community Data Pull'!C:C, "&gt;=11/1/2021", 'Community Data Pull'!C:C, "&lt;=11/30/2021", 'Community Data Pull'!J:J, "&lt;=396.5")=1, "Yes", "No")</f>
        <v>No</v>
      </c>
      <c r="D19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22</v>
      </c>
      <c r="C4" s="59"/>
      <c r="D4" s="60"/>
      <c r="E4" s="61" t="s">
        <v>23</v>
      </c>
      <c r="F4" s="62"/>
      <c r="G4" s="63"/>
      <c r="H4" s="58" t="s">
        <v>24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/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26</v>
      </c>
      <c r="C5" s="113"/>
      <c r="D5" s="114"/>
      <c r="E5" s="112" t="s">
        <v>27</v>
      </c>
      <c r="F5" s="113"/>
      <c r="G5" s="114"/>
      <c r="H5" s="112" t="s">
        <v>28</v>
      </c>
      <c r="I5" s="113"/>
      <c r="J5" s="115"/>
      <c r="K5" s="112" t="s">
        <v>29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30</v>
      </c>
      <c r="C9" s="113"/>
      <c r="D9" s="114"/>
      <c r="E9" s="112" t="s">
        <v>30</v>
      </c>
      <c r="F9" s="113"/>
      <c r="G9" s="114"/>
      <c r="H9" s="112" t="s">
        <v>30</v>
      </c>
      <c r="I9" s="113"/>
      <c r="J9" s="115"/>
      <c r="K9" s="112" t="s">
        <v>30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31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32</v>
      </c>
      <c r="C4" s="125"/>
      <c r="D4" s="126" t="s">
        <v>33</v>
      </c>
      <c r="E4" s="126" t="s">
        <v>34</v>
      </c>
      <c r="F4" s="124" t="s">
        <v>35</v>
      </c>
      <c r="G4" s="127"/>
      <c r="H4" s="127"/>
      <c r="I4" s="125"/>
      <c r="J4" s="123"/>
      <c r="K4" s="128" t="s">
        <v>36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37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38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39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40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41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42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43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44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45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46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47</v>
      </c>
      <c r="M17" s="123"/>
      <c r="N17" s="123"/>
    </row>
    <row r="18">
      <c r="A18" s="121"/>
      <c r="B18" s="124" t="s">
        <v>48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15</v>
      </c>
      <c r="C19" s="149" t="s">
        <v>49</v>
      </c>
      <c r="D19" s="148" t="s">
        <v>50</v>
      </c>
      <c r="E19" s="150" t="s">
        <v>51</v>
      </c>
      <c r="F19" s="125"/>
      <c r="G19" s="121"/>
      <c r="H19" s="123"/>
      <c r="I19" s="123"/>
      <c r="J19" s="123"/>
      <c r="K19" s="123"/>
      <c r="L19" s="147" t="s">
        <v>52</v>
      </c>
      <c r="M19" s="123"/>
      <c r="N19" s="123"/>
    </row>
    <row r="20">
      <c r="A20" s="142"/>
      <c r="B20" s="151"/>
      <c r="C20" s="152"/>
      <c r="D20" s="153"/>
      <c r="E20" s="154" t="s">
        <v>53</v>
      </c>
      <c r="F20" s="125"/>
      <c r="G20" s="121"/>
      <c r="H20" s="123"/>
      <c r="I20" s="123"/>
      <c r="J20" s="123"/>
      <c r="K20" s="123"/>
      <c r="L20" s="147" t="s">
        <v>52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52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52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52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52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52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52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52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52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52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52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52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52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52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52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54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55</v>
      </c>
      <c r="C4" s="161"/>
      <c r="D4" s="160" t="s">
        <v>56</v>
      </c>
      <c r="E4" s="162"/>
      <c r="F4" s="161"/>
      <c r="G4" s="160" t="s">
        <v>57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58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59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